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adif\Downloads\"/>
    </mc:Choice>
  </mc:AlternateContent>
  <xr:revisionPtr revIDLastSave="0" documentId="13_ncr:1_{C8D42813-99D7-4D2F-8333-140D78BD8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ПРНД МУ 2026" sheetId="3" r:id="rId1"/>
    <sheet name="Номинации" sheetId="5" r:id="rId2"/>
  </sheets>
  <definedNames>
    <definedName name="_xlnm._FilterDatabase" localSheetId="0" hidden="1">'ИПРНД МУ 2026'!$A$14:$F$15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3" l="1"/>
  <c r="G64" i="3"/>
  <c r="F64" i="3"/>
  <c r="F58" i="3"/>
  <c r="G58" i="3" s="1"/>
  <c r="F52" i="3"/>
  <c r="F9" i="3"/>
  <c r="F33" i="3"/>
  <c r="F27" i="3"/>
  <c r="F15" i="3"/>
  <c r="I33" i="3"/>
  <c r="F59" i="3" l="1"/>
  <c r="G51" i="3"/>
  <c r="G65" i="3" l="1"/>
  <c r="A64" i="3"/>
  <c r="F45" i="3"/>
  <c r="F21" i="3" l="1"/>
  <c r="G9" i="3" l="1"/>
  <c r="F10" i="3"/>
  <c r="F28" i="3"/>
  <c r="G28" i="3" s="1"/>
  <c r="G27" i="3"/>
  <c r="G33" i="3"/>
  <c r="A58" i="3"/>
  <c r="F39" i="3"/>
  <c r="C68" i="3"/>
  <c r="A51" i="3"/>
  <c r="A45" i="3"/>
  <c r="A39" i="3"/>
  <c r="A33" i="3"/>
  <c r="A27" i="3"/>
  <c r="A21" i="3"/>
  <c r="A15" i="3"/>
  <c r="A9" i="3"/>
  <c r="F46" i="3"/>
  <c r="F22" i="3"/>
  <c r="G22" i="3" s="1"/>
  <c r="F34" i="3" l="1"/>
  <c r="G52" i="3"/>
  <c r="G59" i="3"/>
  <c r="G46" i="3"/>
  <c r="G45" i="3"/>
  <c r="F16" i="3"/>
  <c r="G16" i="3" s="1"/>
  <c r="G15" i="3"/>
  <c r="F40" i="3"/>
  <c r="G40" i="3" s="1"/>
  <c r="G39" i="3"/>
  <c r="G21" i="3"/>
  <c r="F68" i="3" l="1"/>
  <c r="G68" i="3" s="1"/>
  <c r="G34" i="3"/>
  <c r="G10" i="3"/>
</calcChain>
</file>

<file path=xl/sharedStrings.xml><?xml version="1.0" encoding="utf-8"?>
<sst xmlns="http://schemas.openxmlformats.org/spreadsheetml/2006/main" count="130" uniqueCount="86">
  <si>
    <t>№</t>
  </si>
  <si>
    <t>С</t>
  </si>
  <si>
    <t>ФИО аспиранта, дипломника, студента</t>
  </si>
  <si>
    <t>S</t>
  </si>
  <si>
    <t>G</t>
  </si>
  <si>
    <t>E</t>
  </si>
  <si>
    <t>5 Начисление баллов за публикации в рецензируемых периодических журналах</t>
  </si>
  <si>
    <t>IF</t>
  </si>
  <si>
    <t>Объект интеллектуальной собственности (название, авторы, регистрационные данные)</t>
  </si>
  <si>
    <t>Награда, премия, стажировка (место прохождения), трэвел-грант</t>
  </si>
  <si>
    <t>Выходные данные публикации (символом «*» отметить автора для переписки)</t>
  </si>
  <si>
    <t>Вид доклада</t>
  </si>
  <si>
    <t>Язык</t>
  </si>
  <si>
    <t>Доклад (название и выходные данные)</t>
  </si>
  <si>
    <t>Статус конференции</t>
  </si>
  <si>
    <t>Статус</t>
  </si>
  <si>
    <t>Итог</t>
  </si>
  <si>
    <t>Вид работы</t>
  </si>
  <si>
    <t>Год защиты</t>
  </si>
  <si>
    <t>Принадлежность к лаборатории</t>
  </si>
  <si>
    <t>Руководитель гранта</t>
  </si>
  <si>
    <t xml:space="preserve"> </t>
  </si>
  <si>
    <t xml:space="preserve">  </t>
  </si>
  <si>
    <t>Другое условие</t>
  </si>
  <si>
    <t>Вид объекта ИС</t>
  </si>
  <si>
    <t>Монография, книга, учебно-методическое издание (выходные данные)</t>
  </si>
  <si>
    <t>Статус автора</t>
  </si>
  <si>
    <t>Наименование работы</t>
  </si>
  <si>
    <t>Руководитель, консультант</t>
  </si>
  <si>
    <t>D</t>
  </si>
  <si>
    <t>Рейтинг молодого ученого</t>
  </si>
  <si>
    <t>ИНДИВИДУАЛЬНЫЙ ПОКАЗАТЕЛЬ РЕЗУЛЬТАТИВНОСТИ НАУЧНОЙ ДЕЯТЕЛЬНОСТИ МОЛОДОГО УЧЕНОГО</t>
  </si>
  <si>
    <t>ФИО</t>
  </si>
  <si>
    <t>Указать ФИО</t>
  </si>
  <si>
    <t>S2</t>
  </si>
  <si>
    <t>C2</t>
  </si>
  <si>
    <t>G2</t>
  </si>
  <si>
    <t>E2</t>
  </si>
  <si>
    <t>D2</t>
  </si>
  <si>
    <t>НЕ ИЗМЕНЯТЬ ФОРМУЛЫ</t>
  </si>
  <si>
    <t>Диссертант</t>
  </si>
  <si>
    <t>Год защиты оппонируемой работы</t>
  </si>
  <si>
    <t>Журнал</t>
  </si>
  <si>
    <t>ИФ</t>
  </si>
  <si>
    <t>Примечание</t>
  </si>
  <si>
    <r>
      <t>P</t>
    </r>
    <r>
      <rPr>
        <b/>
        <i/>
        <vertAlign val="subscript"/>
        <sz val="12"/>
        <color theme="0"/>
        <rFont val="Times New Roman"/>
        <family val="1"/>
        <charset val="204"/>
      </rPr>
      <t>a</t>
    </r>
  </si>
  <si>
    <r>
      <t>P</t>
    </r>
    <r>
      <rPr>
        <b/>
        <i/>
        <vertAlign val="subscript"/>
        <sz val="12"/>
        <color theme="0"/>
        <rFont val="Times New Roman"/>
        <family val="1"/>
        <charset val="204"/>
      </rPr>
      <t>a</t>
    </r>
    <r>
      <rPr>
        <b/>
        <i/>
        <sz val="12"/>
        <color theme="0"/>
        <rFont val="Times New Roman"/>
        <family val="1"/>
        <charset val="204"/>
      </rPr>
      <t>2</t>
    </r>
  </si>
  <si>
    <r>
      <t>P</t>
    </r>
    <r>
      <rPr>
        <b/>
        <i/>
        <vertAlign val="subscript"/>
        <sz val="12"/>
        <color theme="0"/>
        <rFont val="Times New Roman"/>
        <family val="1"/>
        <charset val="204"/>
      </rPr>
      <t>p</t>
    </r>
  </si>
  <si>
    <r>
      <t>P</t>
    </r>
    <r>
      <rPr>
        <b/>
        <vertAlign val="subscript"/>
        <sz val="12"/>
        <color theme="0"/>
        <rFont val="Times New Roman"/>
        <family val="1"/>
        <charset val="204"/>
      </rPr>
      <t>p</t>
    </r>
    <r>
      <rPr>
        <b/>
        <sz val="12"/>
        <color theme="0"/>
        <rFont val="Times New Roman"/>
        <family val="1"/>
        <charset val="204"/>
      </rPr>
      <t>2</t>
    </r>
  </si>
  <si>
    <r>
      <t>P</t>
    </r>
    <r>
      <rPr>
        <b/>
        <i/>
        <vertAlign val="subscript"/>
        <sz val="12"/>
        <color theme="0"/>
        <rFont val="Times New Roman"/>
        <family val="1"/>
        <charset val="204"/>
      </rPr>
      <t>m</t>
    </r>
  </si>
  <si>
    <r>
      <t>P</t>
    </r>
    <r>
      <rPr>
        <b/>
        <vertAlign val="subscript"/>
        <sz val="12"/>
        <color theme="0"/>
        <rFont val="Times New Roman"/>
        <family val="1"/>
        <charset val="204"/>
      </rPr>
      <t>m</t>
    </r>
    <r>
      <rPr>
        <b/>
        <sz val="12"/>
        <color theme="0"/>
        <rFont val="Times New Roman"/>
        <family val="1"/>
        <charset val="204"/>
      </rPr>
      <t>2</t>
    </r>
  </si>
  <si>
    <r>
      <t>P</t>
    </r>
    <r>
      <rPr>
        <b/>
        <vertAlign val="subscript"/>
        <sz val="12"/>
        <color theme="0"/>
        <rFont val="Times New Roman"/>
        <family val="1"/>
        <charset val="204"/>
      </rPr>
      <t>o</t>
    </r>
  </si>
  <si>
    <r>
      <t>P</t>
    </r>
    <r>
      <rPr>
        <b/>
        <vertAlign val="subscript"/>
        <sz val="12"/>
        <color theme="0"/>
        <rFont val="Times New Roman"/>
        <family val="1"/>
        <charset val="204"/>
      </rPr>
      <t>o</t>
    </r>
    <r>
      <rPr>
        <b/>
        <sz val="12"/>
        <color theme="0"/>
        <rFont val="Times New Roman"/>
        <family val="1"/>
        <charset val="204"/>
      </rPr>
      <t>2</t>
    </r>
  </si>
  <si>
    <t>Пр2</t>
  </si>
  <si>
    <t>Год</t>
  </si>
  <si>
    <t>Вид достижения</t>
  </si>
  <si>
    <t>Чтобы добавить новую строку в блоке надо находясь в ячейке расчета балла (т.е. на ячейке столбца H) нажать клавишу TAB на клавиатуре</t>
  </si>
  <si>
    <t>ОСП</t>
  </si>
  <si>
    <t>Указать ФИЦ КазНЦ РАН или ОСП</t>
  </si>
  <si>
    <t>Указать номинацию</t>
  </si>
  <si>
    <t>Номинации</t>
  </si>
  <si>
    <t>Лучший молодой ученый в области химических наук</t>
  </si>
  <si>
    <t>Лучший молодой ученый в области физических, математических и технических наук</t>
  </si>
  <si>
    <t>Лучший молодой ученый в области биологических и сельскохозяйственных наук</t>
  </si>
  <si>
    <t>Лучший аспирант в области химических наук</t>
  </si>
  <si>
    <t>Лучший аспирант в области физических, математических и технических наук,</t>
  </si>
  <si>
    <t>Лучший аспирант в области биологических и сельскохозяйственных наук</t>
  </si>
  <si>
    <r>
      <t xml:space="preserve">1 Начисление баллов за участие в конференциях </t>
    </r>
    <r>
      <rPr>
        <b/>
        <i/>
        <sz val="12"/>
        <color rgb="FFFF0000"/>
        <rFont val="Times New Roman"/>
        <family val="1"/>
        <charset val="204"/>
      </rPr>
      <t>(Указывать только те доклады, которые сделаны лично)</t>
    </r>
  </si>
  <si>
    <t>Название работы, ВУЗ, реквизиты приказа  о руководстве</t>
  </si>
  <si>
    <t>Заполнять желательно в приведенной последовательности</t>
  </si>
  <si>
    <t>Наименование лекции</t>
  </si>
  <si>
    <t>Вид лекции</t>
  </si>
  <si>
    <t>Дата лекции</t>
  </si>
  <si>
    <t>Номер, название, тип (РНФ, РФФИ, х/д и т.д.) и срок гранта</t>
  </si>
  <si>
    <t>Номинация</t>
  </si>
  <si>
    <t>ФИЦ КазНЦ РАН за период 2024 – 2025 гг.</t>
  </si>
  <si>
    <r>
      <t xml:space="preserve">2 Начисление баллов за руководство соискателями ученой степени, дипломниками и курсовиками </t>
    </r>
    <r>
      <rPr>
        <b/>
        <i/>
        <sz val="12"/>
        <color rgb="FFFF0000"/>
        <rFont val="Times New Roman"/>
        <family val="1"/>
        <charset val="204"/>
      </rPr>
      <t>(не более трех работ за один год)</t>
    </r>
  </si>
  <si>
    <r>
      <t xml:space="preserve">3 Начисление баллов за работы по грантам </t>
    </r>
    <r>
      <rPr>
        <b/>
        <i/>
        <sz val="12"/>
        <color rgb="FFFF0000"/>
        <rFont val="Times New Roman"/>
        <family val="1"/>
        <charset val="204"/>
      </rPr>
      <t>(Указывать каждый год, если Грант в течение нескольких лет)</t>
    </r>
  </si>
  <si>
    <t>4 Начисление баллов за научные достижения и научную мобильность молодого ученого</t>
  </si>
  <si>
    <t>,</t>
  </si>
  <si>
    <t>6 Начисление баллов за наличие объектов интеллектуальной собственности (патент, ноу-хау, лицензионное соглашение) и научно-инновационную деятельность</t>
  </si>
  <si>
    <t>7 Начисление баллов за труды, изданные в научных издательствах и учебно-методическую литературу</t>
  </si>
  <si>
    <t>8 Начисление баллов за защиту диссертации</t>
  </si>
  <si>
    <t>Год рецензирования диссертации</t>
  </si>
  <si>
    <r>
      <t>9 Рецензирование и оппонирование диссертационной работы</t>
    </r>
    <r>
      <rPr>
        <b/>
        <i/>
        <sz val="12"/>
        <color rgb="FFFF0000"/>
        <rFont val="Times New Roman"/>
        <family val="1"/>
        <charset val="204"/>
      </rPr>
      <t>(в графе год выбирать строго одну колонку, другую оставлять пустой)</t>
    </r>
  </si>
  <si>
    <t>10 Начисление баллов за участие в научно-популяризационной деятельности ФИЦ КазНЦ 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</si>
</sst>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Arial Black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Black"/>
      <family val="2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vertAlign val="subscript"/>
      <sz val="12"/>
      <color theme="0"/>
      <name val="Times New Roman"/>
      <family val="1"/>
      <charset val="204"/>
    </font>
    <font>
      <b/>
      <vertAlign val="subscript"/>
      <sz val="12"/>
      <color theme="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Arial Black"/>
      <family val="2"/>
      <charset val="204"/>
    </font>
    <font>
      <b/>
      <sz val="12"/>
      <color rgb="FF009E47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7" fillId="4" borderId="1" xfId="0" applyFont="1" applyFill="1" applyBorder="1"/>
    <xf numFmtId="0" fontId="7" fillId="4" borderId="2" xfId="0" applyFont="1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4" borderId="4" xfId="0" applyFont="1" applyFill="1" applyBorder="1"/>
    <xf numFmtId="0" fontId="10" fillId="3" borderId="0" xfId="2" applyFont="1"/>
    <xf numFmtId="0" fontId="9" fillId="6" borderId="0" xfId="1" applyFont="1" applyFill="1"/>
    <xf numFmtId="0" fontId="11" fillId="0" borderId="0" xfId="0" applyFont="1"/>
    <xf numFmtId="0" fontId="12" fillId="0" borderId="0" xfId="0" applyFont="1"/>
    <xf numFmtId="0" fontId="13" fillId="3" borderId="0" xfId="2" applyFont="1"/>
    <xf numFmtId="0" fontId="14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7" fillId="4" borderId="0" xfId="0" applyFont="1" applyFill="1"/>
    <xf numFmtId="0" fontId="16" fillId="4" borderId="2" xfId="0" applyFont="1" applyFill="1" applyBorder="1"/>
    <xf numFmtId="0" fontId="8" fillId="5" borderId="7" xfId="0" applyFont="1" applyFill="1" applyBorder="1"/>
    <xf numFmtId="0" fontId="8" fillId="5" borderId="2" xfId="0" applyFont="1" applyFill="1" applyBorder="1"/>
    <xf numFmtId="0" fontId="8" fillId="5" borderId="8" xfId="0" applyFont="1" applyFill="1" applyBorder="1"/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wrapText="1"/>
    </xf>
    <xf numFmtId="0" fontId="8" fillId="5" borderId="0" xfId="0" applyFont="1" applyFill="1" applyAlignment="1">
      <alignment wrapText="1"/>
    </xf>
    <xf numFmtId="0" fontId="8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0" fontId="20" fillId="7" borderId="0" xfId="0" applyFont="1" applyFill="1"/>
    <xf numFmtId="0" fontId="3" fillId="6" borderId="0" xfId="0" applyFont="1" applyFill="1"/>
    <xf numFmtId="0" fontId="2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8" fillId="5" borderId="0" xfId="0" applyFont="1" applyFill="1" applyBorder="1"/>
  </cellXfs>
  <cellStyles count="3">
    <cellStyle name="40% — акцент1" xfId="1" builtinId="31"/>
    <cellStyle name="60% — акцент1" xfId="2" builtinId="32"/>
    <cellStyle name="Обычный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009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Таблица13" displayName="Таблица13" ref="A26:I27" totalsRowShown="0" headerRowDxfId="123" dataDxfId="122">
  <tableColumns count="9">
    <tableColumn id="1" xr3:uid="{00000000-0010-0000-0000-000001000000}" name="№" dataDxfId="121">
      <calculatedColumnFormula>ROW(A1)</calculatedColumnFormula>
    </tableColumn>
    <tableColumn id="2" xr3:uid="{00000000-0010-0000-0000-000002000000}" name="Награда, премия, стажировка (место прохождения), трэвел-грант" dataDxfId="120"/>
    <tableColumn id="3" xr3:uid="{00000000-0010-0000-0000-000003000000}" name="Вид достижения" dataDxfId="119"/>
    <tableColumn id="4" xr3:uid="{00000000-0010-0000-0000-000004000000}" name=" " dataDxfId="118"/>
    <tableColumn id="5" xr3:uid="{00000000-0010-0000-0000-000005000000}" name="  " dataDxfId="117"/>
    <tableColumn id="6" xr3:uid="{00000000-0010-0000-0000-000006000000}" name="E" dataDxfId="116">
      <calculatedColumnFormula>IF(OR(C27="награда",C27="диплом",C27="премия",C27="трэвел-грант на мероприятие",C27="стипендия"),1,IF(C27="научная стажировка",2,IF(C27="награда «Лучший молодой ученый (аспирант) ФИЦ КазНЦ РАН» ",0.5,0)))</calculatedColumnFormula>
    </tableColumn>
    <tableColumn id="7" xr3:uid="{00000000-0010-0000-0000-000007000000}" name="E2" dataDxfId="115">
      <calculatedColumnFormula>'ИПРНД МУ 2026'!$F$27:$F$27</calculatedColumnFormula>
    </tableColumn>
    <tableColumn id="8" xr3:uid="{00000000-0010-0000-0000-000008000000}" name="Примечание" dataDxfId="114"/>
    <tableColumn id="9" xr3:uid="{00000000-0010-0000-0000-000009000000}" name="Пр2" dataDxfId="11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Таблица182" displayName="Таблица182" ref="A63:I64" totalsRowShown="0" headerRowDxfId="12" dataDxfId="10" headerRowBorderDxfId="11" tableBorderDxfId="9">
  <tableColumns count="9">
    <tableColumn id="1" xr3:uid="{00000000-0010-0000-0900-000001000000}" name="№" dataDxfId="8">
      <calculatedColumnFormula>ROW(A1)</calculatedColumnFormula>
    </tableColumn>
    <tableColumn id="2" xr3:uid="{00000000-0010-0000-0900-000002000000}" name="Наименование лекции" dataDxfId="7"/>
    <tableColumn id="3" xr3:uid="{00000000-0010-0000-0900-000003000000}" name="Вид лекции" dataDxfId="6"/>
    <tableColumn id="4" xr3:uid="{00000000-0010-0000-0900-000004000000}" name="Дата лекции" dataDxfId="5"/>
    <tableColumn id="5" xr3:uid="{00000000-0010-0000-0900-000005000000}" name="  " dataDxfId="4"/>
    <tableColumn id="6" xr3:uid="{00000000-0010-0000-0900-000006000000}" name="Po" dataDxfId="3">
      <calculatedColumnFormula>IF(C64="очная лекция",1,IF(C64="онлайн лекция",0.5,IF(C64="проведение экскурсий",1,IF(C64="демонстрация опытов",0.5,IF(C64="проведение конференций (программный комитет)",1,IF(C64="",0,0.1))))))</calculatedColumnFormula>
    </tableColumn>
    <tableColumn id="7" xr3:uid="{00000000-0010-0000-0900-000007000000}" name="Po2" dataDxfId="2">
      <calculatedColumnFormula>'ИПРНД МУ 2026'!$F$64:$F$64</calculatedColumnFormula>
    </tableColumn>
    <tableColumn id="8" xr3:uid="{00000000-0010-0000-0900-000008000000}" name="Примечание" dataDxfId="1"/>
    <tableColumn id="9" xr3:uid="{00000000-0010-0000-0900-000009000000}" name="Пр2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Таблица16" displayName="Таблица16" ref="A44:I45" totalsRowShown="0" headerRowDxfId="112" dataDxfId="110" headerRowBorderDxfId="111" tableBorderDxfId="109">
  <tableColumns count="9">
    <tableColumn id="1" xr3:uid="{00000000-0010-0000-0100-000001000000}" name="№" dataDxfId="108">
      <calculatedColumnFormula>ROW(A1)</calculatedColumnFormula>
    </tableColumn>
    <tableColumn id="2" xr3:uid="{00000000-0010-0000-0100-000002000000}" name="Монография, книга, учебно-методическое издание (выходные данные)" dataDxfId="107"/>
    <tableColumn id="3" xr3:uid="{00000000-0010-0000-0100-000003000000}" name="Статус автора" dataDxfId="106"/>
    <tableColumn id="4" xr3:uid="{00000000-0010-0000-0100-000004000000}" name=" " dataDxfId="105"/>
    <tableColumn id="5" xr3:uid="{00000000-0010-0000-0100-000005000000}" name="  " dataDxfId="104"/>
    <tableColumn id="6" xr3:uid="{00000000-0010-0000-0100-000006000000}" name="Pm" dataDxfId="103">
      <calculatedColumnFormula>IF(C45="автор монографии книги учебника",4,IF(C45="автор главы в книге",2,IF(C45="автор учебно-методической литературы и тех регламента",1,0)))</calculatedColumnFormula>
    </tableColumn>
    <tableColumn id="7" xr3:uid="{00000000-0010-0000-0100-000007000000}" name="Pm2" dataDxfId="102">
      <calculatedColumnFormula>'ИПРНД МУ 2026'!$F$45:$F$45</calculatedColumnFormula>
    </tableColumn>
    <tableColumn id="8" xr3:uid="{00000000-0010-0000-0100-000008000000}" name="Примечание" dataDxfId="101"/>
    <tableColumn id="9" xr3:uid="{00000000-0010-0000-0100-000009000000}" name="Пр2" dataDxfId="10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Таблица17" displayName="Таблица17" ref="A50:I51" totalsRowShown="0" headerRowDxfId="99" dataDxfId="97" headerRowBorderDxfId="98" tableBorderDxfId="96">
  <tableColumns count="9">
    <tableColumn id="1" xr3:uid="{00000000-0010-0000-0200-000001000000}" name="№" dataDxfId="95">
      <calculatedColumnFormula>ROW(A1)</calculatedColumnFormula>
    </tableColumn>
    <tableColumn id="2" xr3:uid="{00000000-0010-0000-0200-000002000000}" name="Наименование работы" dataDxfId="94"/>
    <tableColumn id="3" xr3:uid="{00000000-0010-0000-0200-000003000000}" name="Руководитель, консультант" dataDxfId="93"/>
    <tableColumn id="4" xr3:uid="{00000000-0010-0000-0200-000004000000}" name="Год защиты" dataDxfId="92"/>
    <tableColumn id="5" xr3:uid="{00000000-0010-0000-0200-000005000000}" name=" " dataDxfId="91"/>
    <tableColumn id="6" xr3:uid="{00000000-0010-0000-0200-000006000000}" name="D" dataDxfId="90"/>
    <tableColumn id="7" xr3:uid="{00000000-0010-0000-0200-000007000000}" name="D2" dataDxfId="89">
      <calculatedColumnFormula>'ИПРНД МУ 2026'!$F$51:$F$51</calculatedColumnFormula>
    </tableColumn>
    <tableColumn id="8" xr3:uid="{00000000-0010-0000-0200-000008000000}" name="Примечание" dataDxfId="88"/>
    <tableColumn id="9" xr3:uid="{00000000-0010-0000-0200-000009000000}" name="Пр2" dataDxfId="8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Таблица18" displayName="Таблица18" ref="A57:I58" totalsRowShown="0" headerRowDxfId="86" dataDxfId="84" headerRowBorderDxfId="85" tableBorderDxfId="83">
  <tableColumns count="9">
    <tableColumn id="1" xr3:uid="{00000000-0010-0000-0300-000001000000}" name="№" dataDxfId="82">
      <calculatedColumnFormula>ROW(A1)</calculatedColumnFormula>
    </tableColumn>
    <tableColumn id="2" xr3:uid="{00000000-0010-0000-0300-000002000000}" name="Наименование работы" dataDxfId="81"/>
    <tableColumn id="3" xr3:uid="{00000000-0010-0000-0300-000003000000}" name="Диссертант" dataDxfId="80"/>
    <tableColumn id="4" xr3:uid="{00000000-0010-0000-0300-000004000000}" name="Год защиты оппонируемой работы" dataDxfId="79"/>
    <tableColumn id="5" xr3:uid="{00000000-0010-0000-0300-000005000000}" name="Год рецензирования диссертации" dataDxfId="78"/>
    <tableColumn id="6" xr3:uid="{00000000-0010-0000-0300-000006000000}" name="Po" dataDxfId="77">
      <calculatedColumnFormula>IF(OR(D58=2024,D58=2025),1,IF(OR(E58=2024,E58=2025),0.5,0))</calculatedColumnFormula>
    </tableColumn>
    <tableColumn id="7" xr3:uid="{00000000-0010-0000-0300-000007000000}" name="Po2" dataDxfId="76">
      <calculatedColumnFormula>'ИПРНД МУ 2026'!$F$58:$F$58</calculatedColumnFormula>
    </tableColumn>
    <tableColumn id="8" xr3:uid="{00000000-0010-0000-0300-000008000000}" name="Примечание" dataDxfId="75"/>
    <tableColumn id="9" xr3:uid="{00000000-0010-0000-0300-000009000000}" name="Пр2" dataDxfId="7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Таблица12" displayName="Таблица12" ref="A20:I21" totalsRowShown="0" headerRowDxfId="73" dataDxfId="72">
  <tableColumns count="9">
    <tableColumn id="1" xr3:uid="{00000000-0010-0000-0400-000001000000}" name="№" dataDxfId="71">
      <calculatedColumnFormula>ROW(A1)</calculatedColumnFormula>
    </tableColumn>
    <tableColumn id="2" xr3:uid="{00000000-0010-0000-0400-000002000000}" name="Номер, название, тип (РНФ, РФФИ, х/д и т.д.) и срок гранта" dataDxfId="70"/>
    <tableColumn id="3" xr3:uid="{00000000-0010-0000-0400-000003000000}" name="Руководитель гранта" dataDxfId="69"/>
    <tableColumn id="4" xr3:uid="{00000000-0010-0000-0400-000004000000}" name="Статус" dataDxfId="68"/>
    <tableColumn id="5" xr3:uid="{00000000-0010-0000-0400-000005000000}" name="Год" dataDxfId="67"/>
    <tableColumn id="6" xr3:uid="{00000000-0010-0000-0400-000006000000}" name="G" dataDxfId="66">
      <calculatedColumnFormula>IF(D21="руководитель",2,IF(D21="исполнитель",0.2,0))</calculatedColumnFormula>
    </tableColumn>
    <tableColumn id="7" xr3:uid="{00000000-0010-0000-0400-000007000000}" name="G2" dataDxfId="65">
      <calculatedColumnFormula>'ИПРНД МУ 2026'!$F$21:$F$21</calculatedColumnFormula>
    </tableColumn>
    <tableColumn id="8" xr3:uid="{00000000-0010-0000-0400-000008000000}" name="Примечание" dataDxfId="64"/>
    <tableColumn id="9" xr3:uid="{00000000-0010-0000-0400-000009000000}" name="Пр2" dataDxfId="6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Таблица11" displayName="Таблица11" ref="A14:I15" totalsRowShown="0" headerRowDxfId="62" dataDxfId="60" headerRowBorderDxfId="61" tableBorderDxfId="59">
  <tableColumns count="9">
    <tableColumn id="1" xr3:uid="{00000000-0010-0000-0500-000001000000}" name="№" dataDxfId="58">
      <calculatedColumnFormula>ROW(A1)</calculatedColumnFormula>
    </tableColumn>
    <tableColumn id="2" xr3:uid="{00000000-0010-0000-0500-000002000000}" name="Название работы, ВУЗ, реквизиты приказа  о руководстве" dataDxfId="57"/>
    <tableColumn id="3" xr3:uid="{00000000-0010-0000-0500-000003000000}" name="Вид работы" dataDxfId="56"/>
    <tableColumn id="4" xr3:uid="{00000000-0010-0000-0500-000004000000}" name="ФИО аспиранта, дипломника, студента" dataDxfId="55"/>
    <tableColumn id="5" xr3:uid="{00000000-0010-0000-0500-000005000000}" name="Год защиты" dataDxfId="54"/>
    <tableColumn id="6" xr3:uid="{00000000-0010-0000-0500-000006000000}" name="S" dataDxfId="53">
      <calculatedColumnFormula>IF(C15="курсовая",2,IF(C15="дипломная",3,IF(C15="НИР",1,IF(C15="диссертация",6,0))))</calculatedColumnFormula>
    </tableColumn>
    <tableColumn id="7" xr3:uid="{00000000-0010-0000-0500-000007000000}" name="S2" dataDxfId="52">
      <calculatedColumnFormula>'ИПРНД МУ 2026'!$F$15:$F$15</calculatedColumnFormula>
    </tableColumn>
    <tableColumn id="8" xr3:uid="{00000000-0010-0000-0500-000008000000}" name="Примечание" dataDxfId="51"/>
    <tableColumn id="9" xr3:uid="{00000000-0010-0000-0500-000009000000}" name="Пр2" dataDxfId="5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6000000}" name="Таблица24" displayName="Таблица24" ref="A8:I9" totalsRowShown="0" headerRowDxfId="49" dataDxfId="47" headerRowBorderDxfId="48" tableBorderDxfId="46">
  <tableColumns count="9">
    <tableColumn id="1" xr3:uid="{00000000-0010-0000-0600-000001000000}" name="№" dataDxfId="45">
      <calculatedColumnFormula>ROW(A1)</calculatedColumnFormula>
    </tableColumn>
    <tableColumn id="2" xr3:uid="{00000000-0010-0000-0600-000002000000}" name="Доклад (название и выходные данные)" dataDxfId="44"/>
    <tableColumn id="3" xr3:uid="{00000000-0010-0000-0600-000003000000}" name="Статус конференции" dataDxfId="43"/>
    <tableColumn id="4" xr3:uid="{00000000-0010-0000-0600-000004000000}" name="Вид доклада" dataDxfId="42"/>
    <tableColumn id="5" xr3:uid="{00000000-0010-0000-0600-000005000000}" name="Язык" dataDxfId="41"/>
    <tableColumn id="6" xr3:uid="{00000000-0010-0000-0600-000006000000}" name="С" dataDxfId="40">
      <calculatedColumnFormula>IF(AND(C9="международная",D9="стендовый",E9="иностранный"),1,IF(AND(C9="всероссийская",D9="устный"),1,IF(AND(C9="международная",D9="устный",E9="иностранный"),2,IF(AND(C9="международная",D9="устный"),1,IF(AND(C9="всероссийская",D9="флеш"),0.5,IF(AND(C9="международная",D9="флеш",E9="иностранный"),1.5,IF(OR(C9="",D9="",E9=""),0,0.5)))))))</calculatedColumnFormula>
    </tableColumn>
    <tableColumn id="7" xr3:uid="{00000000-0010-0000-0600-000007000000}" name="C2" dataDxfId="39">
      <calculatedColumnFormula>'ИПРНД МУ 2026'!$F$9:$F$9</calculatedColumnFormula>
    </tableColumn>
    <tableColumn id="8" xr3:uid="{00000000-0010-0000-0600-000008000000}" name="Примечание" dataDxfId="38"/>
    <tableColumn id="9" xr3:uid="{00000000-0010-0000-0600-000009000000}" name="Пр2" dataDxfId="37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Таблица2" displayName="Таблица2" ref="A32:I33" totalsRowShown="0" headerRowDxfId="36" dataDxfId="35">
  <tableColumns count="9">
    <tableColumn id="1" xr3:uid="{00000000-0010-0000-0700-000001000000}" name="№" dataDxfId="34">
      <calculatedColumnFormula>ROW(A1)</calculatedColumnFormula>
    </tableColumn>
    <tableColumn id="2" xr3:uid="{00000000-0010-0000-0700-000002000000}" name="Выходные данные публикации (символом «*» отметить автора для переписки)" dataDxfId="33"/>
    <tableColumn id="3" xr3:uid="{00000000-0010-0000-0700-000003000000}" name="IF" dataDxfId="32"/>
    <tableColumn id="4" xr3:uid="{00000000-0010-0000-0700-000004000000}" name="Принадлежность к лаборатории" dataDxfId="31"/>
    <tableColumn id="5" xr3:uid="{00000000-0010-0000-0700-000005000000}" name="Другое условие" dataDxfId="30"/>
    <tableColumn id="6" xr3:uid="{00000000-0010-0000-0700-000006000000}" name="Pa" dataDxfId="29">
      <calculatedColumnFormula>IF(C33&gt;=0.3,IF(E33="первый автор",2*C33,IF(E33="автор для переписки",3*C33,IF(E33="статья является обзором",4*C33,IF(AND(E33="соавтор",D33="своя"),1.5*C33,IF(AND(E33="соавтор",D33="чужая"),1*C33,0))))),0)</calculatedColumnFormula>
    </tableColumn>
    <tableColumn id="7" xr3:uid="{00000000-0010-0000-0700-000007000000}" name="Pa2" dataDxfId="28">
      <calculatedColumnFormula>'ИПРНД МУ 2026'!$F$33:$F$33</calculatedColumnFormula>
    </tableColumn>
    <tableColumn id="8" xr3:uid="{00000000-0010-0000-0700-000008000000}" name="Журнал" dataDxfId="27"/>
    <tableColumn id="9" xr3:uid="{00000000-0010-0000-0700-000009000000}" name="ИФ" dataDxfId="26">
      <calculatedColumnFormula>INDEX(#REF!, MATCH('ИПРНД МУ 2026'!$H$33:$H$33,#REF!,), MATCH("ИФ",#REF!,))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Таблица3" displayName="Таблица3" ref="A38:I39" totalsRowShown="0" headerRowDxfId="25" dataDxfId="23" headerRowBorderDxfId="24" tableBorderDxfId="22">
  <tableColumns count="9">
    <tableColumn id="1" xr3:uid="{00000000-0010-0000-0800-000001000000}" name="№" dataDxfId="21">
      <calculatedColumnFormula>ROW(A1)</calculatedColumnFormula>
    </tableColumn>
    <tableColumn id="2" xr3:uid="{00000000-0010-0000-0800-000002000000}" name="Объект интеллектуальной собственности (название, авторы, регистрационные данные)" dataDxfId="20"/>
    <tableColumn id="3" xr3:uid="{00000000-0010-0000-0800-000003000000}" name="Вид объекта ИС" dataDxfId="19"/>
    <tableColumn id="4" xr3:uid="{00000000-0010-0000-0800-000004000000}" name=" " dataDxfId="18"/>
    <tableColumn id="5" xr3:uid="{00000000-0010-0000-0800-000005000000}" name="  " dataDxfId="17"/>
    <tableColumn id="6" xr3:uid="{00000000-0010-0000-0800-000006000000}" name="Pp" dataDxfId="16">
      <calculatedColumnFormula>IF(C39="патент ноу-хау и т.п.",0.5,IF(C39="лицензионное соглашение и МИП",3,0))</calculatedColumnFormula>
    </tableColumn>
    <tableColumn id="7" xr3:uid="{00000000-0010-0000-0800-000007000000}" name="Pp2" dataDxfId="15">
      <calculatedColumnFormula>'ИПРНД МУ 2026'!$F$39:$F$39</calculatedColumnFormula>
    </tableColumn>
    <tableColumn id="8" xr3:uid="{00000000-0010-0000-0800-000008000000}" name="Примечание" dataDxfId="14"/>
    <tableColumn id="9" xr3:uid="{00000000-0010-0000-0800-000009000000}" name="Пр2" dataDxfId="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I68"/>
  <sheetViews>
    <sheetView tabSelected="1" topLeftCell="A46" zoomScale="85" zoomScaleNormal="85" workbookViewId="0">
      <selection activeCell="H64" sqref="H64"/>
    </sheetView>
  </sheetViews>
  <sheetFormatPr defaultRowHeight="15.75" x14ac:dyDescent="0.25"/>
  <cols>
    <col min="1" max="1" width="12.7109375" style="2" customWidth="1"/>
    <col min="2" max="2" width="99.28515625" style="2" customWidth="1"/>
    <col min="3" max="3" width="42.5703125" style="2" customWidth="1"/>
    <col min="4" max="4" width="45.5703125" style="2" customWidth="1"/>
    <col min="5" max="5" width="37.7109375" style="2" customWidth="1"/>
    <col min="6" max="6" width="7.85546875" style="2" customWidth="1"/>
    <col min="7" max="7" width="9.140625" style="2"/>
    <col min="8" max="8" width="34.140625" style="2" customWidth="1"/>
    <col min="9" max="9" width="12.7109375" style="2" hidden="1" customWidth="1"/>
    <col min="10" max="16384" width="9.140625" style="2"/>
  </cols>
  <sheetData>
    <row r="1" spans="1:9" x14ac:dyDescent="0.25">
      <c r="A1" s="42" t="s">
        <v>31</v>
      </c>
      <c r="B1" s="42"/>
      <c r="C1" s="42"/>
      <c r="D1" s="42"/>
      <c r="E1" s="42"/>
      <c r="F1" s="42"/>
    </row>
    <row r="2" spans="1:9" x14ac:dyDescent="0.25">
      <c r="A2" s="42" t="s">
        <v>75</v>
      </c>
      <c r="B2" s="42"/>
      <c r="C2" s="42"/>
      <c r="D2" s="42"/>
      <c r="E2" s="42"/>
      <c r="F2" s="42"/>
    </row>
    <row r="3" spans="1:9" x14ac:dyDescent="0.25">
      <c r="A3" s="2" t="s">
        <v>32</v>
      </c>
      <c r="B3" s="10" t="s">
        <v>33</v>
      </c>
    </row>
    <row r="4" spans="1:9" x14ac:dyDescent="0.25">
      <c r="A4" s="2" t="s">
        <v>57</v>
      </c>
      <c r="B4" s="40" t="s">
        <v>58</v>
      </c>
      <c r="D4" s="11" t="s">
        <v>56</v>
      </c>
    </row>
    <row r="5" spans="1:9" x14ac:dyDescent="0.25">
      <c r="A5" s="2" t="s">
        <v>74</v>
      </c>
      <c r="B5" s="40" t="s">
        <v>59</v>
      </c>
      <c r="D5" s="14" t="s">
        <v>39</v>
      </c>
    </row>
    <row r="6" spans="1:9" x14ac:dyDescent="0.25">
      <c r="D6" s="41" t="s">
        <v>69</v>
      </c>
    </row>
    <row r="7" spans="1:9" x14ac:dyDescent="0.25">
      <c r="A7" s="1" t="s">
        <v>67</v>
      </c>
    </row>
    <row r="8" spans="1:9" ht="16.5" thickBot="1" x14ac:dyDescent="0.3">
      <c r="A8" s="16" t="s">
        <v>0</v>
      </c>
      <c r="B8" s="16" t="s">
        <v>13</v>
      </c>
      <c r="C8" s="16" t="s">
        <v>14</v>
      </c>
      <c r="D8" s="16" t="s">
        <v>11</v>
      </c>
      <c r="E8" s="16" t="s">
        <v>12</v>
      </c>
      <c r="F8" s="16" t="s">
        <v>1</v>
      </c>
      <c r="G8" s="16" t="s">
        <v>35</v>
      </c>
      <c r="H8" s="24" t="s">
        <v>44</v>
      </c>
      <c r="I8" s="24" t="s">
        <v>53</v>
      </c>
    </row>
    <row r="9" spans="1:9" ht="16.5" thickTop="1" x14ac:dyDescent="0.25">
      <c r="A9" s="32">
        <f>ROW(A1)</f>
        <v>1</v>
      </c>
      <c r="B9" s="27"/>
      <c r="C9" s="27"/>
      <c r="D9" s="27"/>
      <c r="E9" s="27"/>
      <c r="F9" s="27">
        <f>IF(AND(C9="международная",D9="стендовый",E9="иностранный"),1,IF(AND(C9="всероссийская",D9="устный"),1,IF(AND(C9="международная",D9="устный",E9="иностранный"),2,IF(AND(C9="международная",D9="устный"),1,IF(AND(C9="всероссийская",D9="флеш"),0.5,IF(AND(C9="международная",D9="флеш",E9="иностранный"),1.5,IF(OR(C9="",D9="",E9=""),0,0.5)))))))</f>
        <v>0</v>
      </c>
      <c r="G9" s="27">
        <f>'ИПРНД МУ 2026'!$F$9:$F$9</f>
        <v>0</v>
      </c>
      <c r="H9" s="27"/>
      <c r="I9" s="27"/>
    </row>
    <row r="10" spans="1:9" x14ac:dyDescent="0.25">
      <c r="A10" s="33" t="s">
        <v>16</v>
      </c>
      <c r="B10" s="22"/>
      <c r="C10" s="34"/>
      <c r="D10" s="34"/>
      <c r="E10" s="34"/>
      <c r="F10" s="34">
        <f>SUBTOTAL(109,'ИПРНД МУ 2026'!$F$9:$F$9)</f>
        <v>0</v>
      </c>
      <c r="G10" s="35">
        <f>'ИПРНД МУ 2026'!$F$10</f>
        <v>0</v>
      </c>
    </row>
    <row r="12" spans="1:9" x14ac:dyDescent="0.25">
      <c r="A12" s="3"/>
      <c r="C12" s="4"/>
      <c r="D12" s="4"/>
      <c r="E12" s="4"/>
      <c r="F12" s="4"/>
    </row>
    <row r="13" spans="1:9" x14ac:dyDescent="0.25">
      <c r="A13" s="43" t="s">
        <v>76</v>
      </c>
      <c r="B13" s="43"/>
      <c r="C13" s="43"/>
      <c r="D13" s="43"/>
      <c r="E13" s="43"/>
      <c r="F13" s="43"/>
    </row>
    <row r="14" spans="1:9" ht="16.5" thickBot="1" x14ac:dyDescent="0.3">
      <c r="A14" s="16" t="s">
        <v>0</v>
      </c>
      <c r="B14" s="16" t="s">
        <v>68</v>
      </c>
      <c r="C14" s="16" t="s">
        <v>17</v>
      </c>
      <c r="D14" s="16" t="s">
        <v>2</v>
      </c>
      <c r="E14" s="16" t="s">
        <v>18</v>
      </c>
      <c r="F14" s="18" t="s">
        <v>3</v>
      </c>
      <c r="G14" s="24" t="s">
        <v>34</v>
      </c>
      <c r="H14" s="24" t="s">
        <v>44</v>
      </c>
      <c r="I14" s="24" t="s">
        <v>53</v>
      </c>
    </row>
    <row r="15" spans="1:9" ht="16.5" thickTop="1" x14ac:dyDescent="0.25">
      <c r="A15" s="6">
        <f>ROW(A1)</f>
        <v>1</v>
      </c>
      <c r="B15" s="27"/>
      <c r="C15" s="6"/>
      <c r="D15" s="6"/>
      <c r="E15" s="6"/>
      <c r="F15" s="6">
        <f>IF(C15="курсовая",2,IF(C15="дипломная",3,IF(C15="НИР",1,IF(C15="диссертация",6,0))))</f>
        <v>0</v>
      </c>
      <c r="G15" s="19">
        <f>'ИПРНД МУ 2026'!$F$15:$F$15</f>
        <v>0</v>
      </c>
      <c r="H15" s="6"/>
      <c r="I15" s="6"/>
    </row>
    <row r="16" spans="1:9" x14ac:dyDescent="0.25">
      <c r="A16" s="22" t="s">
        <v>16</v>
      </c>
      <c r="B16" s="22"/>
      <c r="C16" s="22"/>
      <c r="D16" s="22"/>
      <c r="E16" s="22"/>
      <c r="F16" s="22">
        <f>SUBTOTAL(109,'ИПРНД МУ 2026'!$F$15:$F$15)</f>
        <v>0</v>
      </c>
      <c r="G16" s="36">
        <f>'ИПРНД МУ 2026'!$F$16</f>
        <v>0</v>
      </c>
    </row>
    <row r="17" spans="1:9" x14ac:dyDescent="0.25">
      <c r="A17"/>
      <c r="B17"/>
      <c r="C17"/>
      <c r="D17"/>
      <c r="E17"/>
      <c r="F17"/>
    </row>
    <row r="18" spans="1:9" x14ac:dyDescent="0.25">
      <c r="A18"/>
      <c r="B18"/>
      <c r="C18"/>
      <c r="D18"/>
      <c r="E18"/>
      <c r="F18"/>
    </row>
    <row r="19" spans="1:9" x14ac:dyDescent="0.25">
      <c r="A19" s="1" t="s">
        <v>77</v>
      </c>
    </row>
    <row r="20" spans="1:9" ht="16.5" thickBot="1" x14ac:dyDescent="0.3">
      <c r="A20" s="15" t="s">
        <v>0</v>
      </c>
      <c r="B20" s="16" t="s">
        <v>73</v>
      </c>
      <c r="C20" s="25" t="s">
        <v>20</v>
      </c>
      <c r="D20" s="16" t="s">
        <v>15</v>
      </c>
      <c r="E20" s="16" t="s">
        <v>54</v>
      </c>
      <c r="F20" s="18" t="s">
        <v>4</v>
      </c>
      <c r="G20" s="24" t="s">
        <v>36</v>
      </c>
      <c r="H20" s="37" t="s">
        <v>44</v>
      </c>
      <c r="I20" s="37" t="s">
        <v>53</v>
      </c>
    </row>
    <row r="21" spans="1:9" ht="17.25" thickTop="1" thickBot="1" x14ac:dyDescent="0.3">
      <c r="A21" s="5">
        <f>ROW(A1)</f>
        <v>1</v>
      </c>
      <c r="B21" s="27"/>
      <c r="C21" s="6"/>
      <c r="D21" s="6"/>
      <c r="E21" s="6"/>
      <c r="F21" s="6">
        <f>IF(D21="руководитель",2,IF(D21="исполнитель",0.2,0))</f>
        <v>0</v>
      </c>
      <c r="G21" s="19">
        <f>'ИПРНД МУ 2026'!$F$21:$F$21</f>
        <v>0</v>
      </c>
      <c r="H21" s="6"/>
      <c r="I21" s="6"/>
    </row>
    <row r="22" spans="1:9" ht="16.5" thickTop="1" x14ac:dyDescent="0.25">
      <c r="A22" s="20" t="s">
        <v>16</v>
      </c>
      <c r="B22" s="21"/>
      <c r="C22" s="21"/>
      <c r="D22" s="21"/>
      <c r="E22" s="21"/>
      <c r="F22" s="21">
        <f>SUBTOTAL(109,'ИПРНД МУ 2026'!$F$21:$F$21)</f>
        <v>0</v>
      </c>
      <c r="G22" s="23">
        <f>'ИПРНД МУ 2026'!$F$22</f>
        <v>0</v>
      </c>
    </row>
    <row r="25" spans="1:9" x14ac:dyDescent="0.25">
      <c r="A25" s="1" t="s">
        <v>78</v>
      </c>
    </row>
    <row r="26" spans="1:9" ht="16.5" thickBot="1" x14ac:dyDescent="0.3">
      <c r="A26" s="15" t="s">
        <v>0</v>
      </c>
      <c r="B26" s="16" t="s">
        <v>9</v>
      </c>
      <c r="C26" s="16" t="s">
        <v>55</v>
      </c>
      <c r="D26" s="16" t="s">
        <v>21</v>
      </c>
      <c r="E26" s="16" t="s">
        <v>22</v>
      </c>
      <c r="F26" s="18" t="s">
        <v>5</v>
      </c>
      <c r="G26" s="24" t="s">
        <v>37</v>
      </c>
      <c r="H26" s="37" t="s">
        <v>44</v>
      </c>
      <c r="I26" s="37" t="s">
        <v>53</v>
      </c>
    </row>
    <row r="27" spans="1:9" ht="17.25" thickTop="1" thickBot="1" x14ac:dyDescent="0.3">
      <c r="A27" s="5">
        <f>ROW(A1)</f>
        <v>1</v>
      </c>
      <c r="B27" s="27"/>
      <c r="C27" s="38"/>
      <c r="D27" s="28"/>
      <c r="E27" s="28" t="s">
        <v>79</v>
      </c>
      <c r="F27" s="6">
        <f>IF(OR(C27="награда",C27="диплом",C27="премия",C27="трэвел-грант на мероприятие",C27="стипендия"),1,IF(C27="научная стажировка",2,IF(C27="награда «Лучший молодой ученый (аспирант) ФИЦ КазНЦ РАН» ",0.5,0)))</f>
        <v>0</v>
      </c>
      <c r="G27" s="29">
        <f>'ИПРНД МУ 2026'!$F$27:$F$27</f>
        <v>0</v>
      </c>
      <c r="H27" s="28"/>
      <c r="I27" s="28"/>
    </row>
    <row r="28" spans="1:9" ht="16.5" thickTop="1" x14ac:dyDescent="0.25">
      <c r="A28" s="20" t="s">
        <v>16</v>
      </c>
      <c r="B28" s="21"/>
      <c r="C28" s="30"/>
      <c r="D28" s="30"/>
      <c r="E28" s="30"/>
      <c r="F28" s="21">
        <f>SUBTOTAL(109,'ИПРНД МУ 2026'!$F$27:$F$27)</f>
        <v>0</v>
      </c>
      <c r="G28" s="31">
        <f>'ИПРНД МУ 2026'!$F$28</f>
        <v>0</v>
      </c>
    </row>
    <row r="31" spans="1:9" x14ac:dyDescent="0.25">
      <c r="A31" s="1" t="s">
        <v>6</v>
      </c>
    </row>
    <row r="32" spans="1:9" ht="19.5" thickBot="1" x14ac:dyDescent="0.3">
      <c r="A32" s="15" t="s">
        <v>0</v>
      </c>
      <c r="B32" s="16" t="s">
        <v>10</v>
      </c>
      <c r="C32" s="17" t="s">
        <v>7</v>
      </c>
      <c r="D32" s="7" t="s">
        <v>19</v>
      </c>
      <c r="E32" s="18" t="s">
        <v>23</v>
      </c>
      <c r="F32" s="18" t="s">
        <v>45</v>
      </c>
      <c r="G32" s="18" t="s">
        <v>46</v>
      </c>
      <c r="H32" s="18" t="s">
        <v>42</v>
      </c>
      <c r="I32" s="17" t="s">
        <v>43</v>
      </c>
    </row>
    <row r="33" spans="1:9" ht="17.25" thickTop="1" thickBot="1" x14ac:dyDescent="0.3">
      <c r="A33" s="5">
        <f>ROW(A1)</f>
        <v>1</v>
      </c>
      <c r="B33" s="27"/>
      <c r="C33" s="19"/>
      <c r="D33" s="8"/>
      <c r="E33" s="6"/>
      <c r="F33" s="6">
        <f>IF(C33&gt;=0.3,IF(E33="первый автор",2*C33,IF(E33="автор для переписки",3*C33,IF(E33="статья является обзором",4*C33,IF(AND(E33="соавтор",D33="своя"),1.5*C33,IF(AND(E33="соавтор",D33="чужая"),1*C33,0))))),0)</f>
        <v>0</v>
      </c>
      <c r="G33" s="6">
        <f>'ИПРНД МУ 2026'!$F$33:$F$33</f>
        <v>0</v>
      </c>
      <c r="H33" s="6"/>
      <c r="I33" s="19" t="e">
        <f>INDEX(#REF!, MATCH('ИПРНД МУ 2026'!$H$33:$H$33,#REF!,), MATCH("ИФ",#REF!,))</f>
        <v>#REF!</v>
      </c>
    </row>
    <row r="34" spans="1:9" ht="16.5" thickTop="1" x14ac:dyDescent="0.25">
      <c r="A34" s="20" t="s">
        <v>16</v>
      </c>
      <c r="B34" s="21"/>
      <c r="C34" s="21"/>
      <c r="D34" s="22"/>
      <c r="E34" s="21"/>
      <c r="F34" s="21">
        <f>SUBTOTAL(109,Таблица2[Pa])</f>
        <v>0</v>
      </c>
      <c r="G34" s="21">
        <f>'ИПРНД МУ 2026'!$F$34</f>
        <v>0</v>
      </c>
      <c r="H34" s="21"/>
      <c r="I34" s="23"/>
    </row>
    <row r="37" spans="1:9" x14ac:dyDescent="0.25">
      <c r="A37" s="1" t="s">
        <v>80</v>
      </c>
    </row>
    <row r="38" spans="1:9" ht="19.5" thickBot="1" x14ac:dyDescent="0.3">
      <c r="A38" s="16" t="s">
        <v>0</v>
      </c>
      <c r="B38" s="16" t="s">
        <v>8</v>
      </c>
      <c r="C38" s="16" t="s">
        <v>24</v>
      </c>
      <c r="D38" s="16" t="s">
        <v>21</v>
      </c>
      <c r="E38" s="16" t="s">
        <v>22</v>
      </c>
      <c r="F38" s="18" t="s">
        <v>47</v>
      </c>
      <c r="G38" s="16" t="s">
        <v>48</v>
      </c>
      <c r="H38" s="16" t="s">
        <v>44</v>
      </c>
      <c r="I38" s="24" t="s">
        <v>53</v>
      </c>
    </row>
    <row r="39" spans="1:9" ht="16.5" thickTop="1" x14ac:dyDescent="0.25">
      <c r="A39" s="6">
        <f>ROW(A1)</f>
        <v>1</v>
      </c>
      <c r="B39" s="27"/>
      <c r="C39" s="6"/>
      <c r="D39" s="6"/>
      <c r="E39" s="6"/>
      <c r="F39" s="6">
        <f>IF(C39="патент ноу-хау и т.п.",0.5,IF(C39="лицензионное соглашение и МИП",3,0))</f>
        <v>0</v>
      </c>
      <c r="G39" s="6">
        <f>'ИПРНД МУ 2026'!$F$39:$F$39</f>
        <v>0</v>
      </c>
      <c r="H39" s="6"/>
      <c r="I39" s="6"/>
    </row>
    <row r="40" spans="1:9" x14ac:dyDescent="0.25">
      <c r="A40" s="22" t="s">
        <v>16</v>
      </c>
      <c r="B40" s="22"/>
      <c r="C40" s="22"/>
      <c r="D40" s="22"/>
      <c r="E40" s="22"/>
      <c r="F40" s="22">
        <f>SUBTOTAL(109,'ИПРНД МУ 2026'!$F$39:$F$39)</f>
        <v>0</v>
      </c>
      <c r="G40" s="36">
        <f>'ИПРНД МУ 2026'!$F$40</f>
        <v>0</v>
      </c>
    </row>
    <row r="43" spans="1:9" x14ac:dyDescent="0.25">
      <c r="A43" s="1" t="s">
        <v>81</v>
      </c>
    </row>
    <row r="44" spans="1:9" ht="19.5" thickBot="1" x14ac:dyDescent="0.3">
      <c r="A44" s="16" t="s">
        <v>0</v>
      </c>
      <c r="B44" s="16" t="s">
        <v>25</v>
      </c>
      <c r="C44" s="16" t="s">
        <v>26</v>
      </c>
      <c r="D44" s="16" t="s">
        <v>21</v>
      </c>
      <c r="E44" s="16" t="s">
        <v>22</v>
      </c>
      <c r="F44" s="18" t="s">
        <v>49</v>
      </c>
      <c r="G44" s="24" t="s">
        <v>50</v>
      </c>
      <c r="H44" s="24" t="s">
        <v>44</v>
      </c>
      <c r="I44" s="24" t="s">
        <v>53</v>
      </c>
    </row>
    <row r="45" spans="1:9" ht="16.5" thickTop="1" x14ac:dyDescent="0.25">
      <c r="A45" s="6">
        <f>ROW(A1)</f>
        <v>1</v>
      </c>
      <c r="B45" s="27"/>
      <c r="C45" s="6"/>
      <c r="D45" s="6"/>
      <c r="E45" s="6"/>
      <c r="F45" s="6">
        <f>IF(C45="автор монографии книги учебника",4,IF(C45="автор главы в книге",2,IF(C45="автор учебно-методической литературы и тех регламента",1,0)))</f>
        <v>0</v>
      </c>
      <c r="G45" s="19">
        <f>'ИПРНД МУ 2026'!$F$45:$F$45</f>
        <v>0</v>
      </c>
      <c r="H45" s="6"/>
      <c r="I45" s="6"/>
    </row>
    <row r="46" spans="1:9" x14ac:dyDescent="0.25">
      <c r="A46" s="22" t="s">
        <v>16</v>
      </c>
      <c r="B46" s="22"/>
      <c r="C46" s="22"/>
      <c r="D46" s="22"/>
      <c r="E46" s="22"/>
      <c r="F46" s="22">
        <f>SUBTOTAL(109,'ИПРНД МУ 2026'!$F$45:$F$45)</f>
        <v>0</v>
      </c>
      <c r="G46" s="36">
        <f>'ИПРНД МУ 2026'!$F$46</f>
        <v>0</v>
      </c>
    </row>
    <row r="49" spans="1:9" x14ac:dyDescent="0.25">
      <c r="A49" s="1" t="s">
        <v>82</v>
      </c>
    </row>
    <row r="50" spans="1:9" ht="16.5" thickBot="1" x14ac:dyDescent="0.3">
      <c r="A50" s="25" t="s">
        <v>0</v>
      </c>
      <c r="B50" s="25" t="s">
        <v>27</v>
      </c>
      <c r="C50" s="25" t="s">
        <v>28</v>
      </c>
      <c r="D50" s="25" t="s">
        <v>18</v>
      </c>
      <c r="E50" s="25" t="s">
        <v>21</v>
      </c>
      <c r="F50" s="25" t="s">
        <v>29</v>
      </c>
      <c r="G50" s="26" t="s">
        <v>38</v>
      </c>
      <c r="H50" s="26" t="s">
        <v>44</v>
      </c>
      <c r="I50" s="26" t="s">
        <v>53</v>
      </c>
    </row>
    <row r="51" spans="1:9" ht="16.5" thickTop="1" x14ac:dyDescent="0.25">
      <c r="A51" s="6">
        <f>ROW(A1)</f>
        <v>1</v>
      </c>
      <c r="B51" s="27"/>
      <c r="C51" s="6"/>
      <c r="D51" s="6"/>
      <c r="E51" s="6"/>
      <c r="F51" s="6"/>
      <c r="G51" s="19">
        <f>'ИПРНД МУ 2026'!$F$51:$F$51</f>
        <v>0</v>
      </c>
      <c r="H51" s="6"/>
      <c r="I51" s="6"/>
    </row>
    <row r="52" spans="1:9" x14ac:dyDescent="0.25">
      <c r="A52" s="22" t="s">
        <v>16</v>
      </c>
      <c r="B52" s="22"/>
      <c r="C52" s="22"/>
      <c r="D52" s="22"/>
      <c r="E52" s="22"/>
      <c r="F52" s="22">
        <f>SUBTOTAL(109,'ИПРНД МУ 2026'!$F$51:$F$51)</f>
        <v>0</v>
      </c>
      <c r="G52" s="36">
        <f>'ИПРНД МУ 2026'!$F$52</f>
        <v>0</v>
      </c>
    </row>
    <row r="53" spans="1:9" x14ac:dyDescent="0.25">
      <c r="A53" s="44"/>
      <c r="B53" s="44"/>
      <c r="C53" s="44">
        <v>1</v>
      </c>
      <c r="D53" s="44">
        <v>2</v>
      </c>
      <c r="E53" s="44"/>
      <c r="F53" s="44"/>
      <c r="G53" s="36"/>
    </row>
    <row r="54" spans="1:9" x14ac:dyDescent="0.25">
      <c r="G54" s="12"/>
    </row>
    <row r="55" spans="1:9" x14ac:dyDescent="0.25">
      <c r="G55" s="12"/>
    </row>
    <row r="56" spans="1:9" x14ac:dyDescent="0.25">
      <c r="A56" s="1" t="s">
        <v>84</v>
      </c>
    </row>
    <row r="57" spans="1:9" ht="18" thickBot="1" x14ac:dyDescent="0.3">
      <c r="A57" s="25" t="s">
        <v>0</v>
      </c>
      <c r="B57" s="25" t="s">
        <v>27</v>
      </c>
      <c r="C57" s="25" t="s">
        <v>40</v>
      </c>
      <c r="D57" s="25" t="s">
        <v>41</v>
      </c>
      <c r="E57" s="25" t="s">
        <v>83</v>
      </c>
      <c r="F57" s="25" t="s">
        <v>51</v>
      </c>
      <c r="G57" s="26" t="s">
        <v>52</v>
      </c>
      <c r="H57" s="26" t="s">
        <v>44</v>
      </c>
      <c r="I57" s="26" t="s">
        <v>53</v>
      </c>
    </row>
    <row r="58" spans="1:9" ht="16.5" thickTop="1" x14ac:dyDescent="0.25">
      <c r="A58" s="6">
        <f>ROW(A1)</f>
        <v>1</v>
      </c>
      <c r="B58" s="27"/>
      <c r="C58" s="6"/>
      <c r="D58" s="6"/>
      <c r="E58" s="6"/>
      <c r="F58" s="6">
        <f>IF(OR(D58=2024,D58=2025),1,IF(OR(E58=2024,E58=2025),0.5,0))</f>
        <v>0</v>
      </c>
      <c r="G58" s="19">
        <f>'ИПРНД МУ 2026'!$F$58:$F$58</f>
        <v>0</v>
      </c>
      <c r="H58" s="6"/>
      <c r="I58" s="6"/>
    </row>
    <row r="59" spans="1:9" x14ac:dyDescent="0.25">
      <c r="A59" s="22" t="s">
        <v>16</v>
      </c>
      <c r="B59" s="22"/>
      <c r="C59" s="22"/>
      <c r="D59" s="22"/>
      <c r="E59" s="22"/>
      <c r="F59" s="22">
        <f>IF(SUBTOTAL(109,'ИПРНД МУ 2026'!$F$58:$F$58)&gt;5,5,SUBTOTAL(109,'ИПРНД МУ 2026'!$F$58:$F$58))</f>
        <v>0</v>
      </c>
      <c r="G59" s="36">
        <f>'ИПРНД МУ 2026'!$F$59</f>
        <v>0</v>
      </c>
    </row>
    <row r="62" spans="1:9" x14ac:dyDescent="0.25">
      <c r="A62" s="1" t="s">
        <v>85</v>
      </c>
    </row>
    <row r="63" spans="1:9" ht="18" thickBot="1" x14ac:dyDescent="0.3">
      <c r="A63" s="25" t="s">
        <v>0</v>
      </c>
      <c r="B63" s="25" t="s">
        <v>70</v>
      </c>
      <c r="C63" s="25" t="s">
        <v>71</v>
      </c>
      <c r="D63" s="25" t="s">
        <v>72</v>
      </c>
      <c r="E63" s="25" t="s">
        <v>22</v>
      </c>
      <c r="F63" s="25" t="s">
        <v>51</v>
      </c>
      <c r="G63" s="26" t="s">
        <v>52</v>
      </c>
      <c r="H63" s="26" t="s">
        <v>44</v>
      </c>
      <c r="I63" s="26" t="s">
        <v>53</v>
      </c>
    </row>
    <row r="64" spans="1:9" ht="16.5" thickTop="1" x14ac:dyDescent="0.25">
      <c r="A64" s="6">
        <f>ROW(A1)</f>
        <v>1</v>
      </c>
      <c r="B64" s="27"/>
      <c r="C64" s="6"/>
      <c r="D64" s="6"/>
      <c r="E64" s="6"/>
      <c r="F64" s="6">
        <f>IF(C64="очная лекция",1,IF(C64="онлайн лекция",0.5,IF(C64="проведение экскурсий",1,IF(C64="демонстрация опытов",0.5,IF(C64="проведение конференций (программный комитет)",1,IF(C64="",0,0.1))))))</f>
        <v>0</v>
      </c>
      <c r="G64" s="19">
        <f>'ИПРНД МУ 2026'!$F$64:$F$64</f>
        <v>0</v>
      </c>
      <c r="H64" s="6"/>
      <c r="I64" s="6"/>
    </row>
    <row r="65" spans="1:7" x14ac:dyDescent="0.25">
      <c r="A65" s="22" t="s">
        <v>16</v>
      </c>
      <c r="B65" s="22"/>
      <c r="C65" s="22"/>
      <c r="D65" s="22"/>
      <c r="E65" s="22"/>
      <c r="F65" s="22">
        <f>IF(SUBTOTAL(109,'ИПРНД МУ 2026'!$F$64:$F$64)&gt;10,10,SUBTOTAL(109,'ИПРНД МУ 2026'!$F$64:$F$64))</f>
        <v>0</v>
      </c>
      <c r="G65" s="36">
        <f>'ИПРНД МУ 2026'!$F$65</f>
        <v>0</v>
      </c>
    </row>
    <row r="68" spans="1:7" ht="22.5" x14ac:dyDescent="0.45">
      <c r="A68" s="13" t="s">
        <v>30</v>
      </c>
      <c r="B68" s="9"/>
      <c r="C68" s="13" t="str">
        <f>B3</f>
        <v>Указать ФИО</v>
      </c>
      <c r="D68" s="9"/>
      <c r="E68" s="9"/>
      <c r="F68" s="13">
        <f>(F10+F16+F22+F28+F34+F40+F46+F52+F59+F65)</f>
        <v>0</v>
      </c>
      <c r="G68" s="39">
        <f>F68</f>
        <v>0</v>
      </c>
    </row>
  </sheetData>
  <mergeCells count="3">
    <mergeCell ref="A1:F1"/>
    <mergeCell ref="A2:F2"/>
    <mergeCell ref="A13:F13"/>
  </mergeCells>
  <phoneticPr fontId="4" type="noConversion"/>
  <dataValidations count="16">
    <dataValidation type="list" allowBlank="1" showInputMessage="1" showErrorMessage="1" sqref="D21" xr:uid="{00000000-0002-0000-0000-000000000000}">
      <formula1>"исполнитель,руководитель"</formula1>
    </dataValidation>
    <dataValidation type="list" allowBlank="1" showInputMessage="1" showErrorMessage="1" sqref="C15" xr:uid="{00000000-0002-0000-0000-000001000000}">
      <formula1>"НИР,курсовая,дипломная,диссертация"</formula1>
    </dataValidation>
    <dataValidation type="list" allowBlank="1" showInputMessage="1" showErrorMessage="1" sqref="E58" xr:uid="{00000000-0002-0000-0000-000002000000}">
      <formula1>"2024,2025"</formula1>
    </dataValidation>
    <dataValidation type="list" allowBlank="1" showInputMessage="1" showErrorMessage="1" sqref="D33" xr:uid="{00000000-0002-0000-0000-000003000000}">
      <formula1>"своя,чужая"</formula1>
    </dataValidation>
    <dataValidation type="list" allowBlank="1" showInputMessage="1" showErrorMessage="1" sqref="E33" xr:uid="{00000000-0002-0000-0000-000004000000}">
      <formula1>"соавтор,первый автор,автор для переписки,статья является обзором"</formula1>
    </dataValidation>
    <dataValidation type="custom" errorStyle="information" allowBlank="1" showInputMessage="1" showErrorMessage="1" errorTitle="Внимание" error="Статья с ИФ менее 0,3 не учитывается при расчете баллов за публикацию" prompt="Актуальные ИФ, представлены в отдельном файле. Если журнал отсутствует в общем списке, то необходимо воспользоваться информацией с официального сайта журнала" sqref="C33" xr:uid="{00000000-0002-0000-0000-000005000000}">
      <formula1>C33&gt;=0.3</formula1>
    </dataValidation>
    <dataValidation type="list" allowBlank="1" showInputMessage="1" showErrorMessage="1" sqref="C39" xr:uid="{00000000-0002-0000-0000-000006000000}">
      <formula1>"патент ноу-хау и т.п.,лицензионное соглашение и МИП"</formula1>
    </dataValidation>
    <dataValidation type="list" allowBlank="1" showInputMessage="1" showErrorMessage="1" sqref="C45" xr:uid="{00000000-0002-0000-0000-000007000000}">
      <formula1>"автор монографии книги учебника,автор главы в книге,автор учебно-методической литературы и тех регламента"</formula1>
    </dataValidation>
    <dataValidation type="list" allowBlank="1" showInputMessage="1" showErrorMessage="1" sqref="E9" xr:uid="{00000000-0002-0000-0000-000008000000}">
      <formula1>"русский,иностранный"</formula1>
    </dataValidation>
    <dataValidation type="list" allowBlank="1" showInputMessage="1" showErrorMessage="1" errorTitle="Ошибка" error="Не верный вид доклада._x000a_Выберите вид доклада из списка." sqref="D9" xr:uid="{00000000-0002-0000-0000-000009000000}">
      <formula1>"устный,стендовый,флеш"</formula1>
    </dataValidation>
    <dataValidation type="list" allowBlank="1" showInputMessage="1" showErrorMessage="1" sqref="C9" xr:uid="{00000000-0002-0000-0000-00000A000000}">
      <formula1>"международная, всероссийская"</formula1>
    </dataValidation>
    <dataValidation type="list" allowBlank="1" showInputMessage="1" showErrorMessage="1" sqref="C27" xr:uid="{00000000-0002-0000-0000-00000B000000}">
      <formula1>"награда, стипендия, премия, трэвел-грант на мероприятие, научная стажировка, награда «Лучший молодой ученый (аспирант) ФИЦ КазНЦ РАН» "</formula1>
    </dataValidation>
    <dataValidation type="list" allowBlank="1" showInputMessage="1" showErrorMessage="1" sqref="B4" xr:uid="{00000000-0002-0000-0000-00000C000000}">
      <formula1>"ФИЦ КазНЦ РАН, ИММ, ИОФХ, КИББ, КФТИ, ТатНИИАХП, ТатНИИСХ"</formula1>
    </dataValidation>
    <dataValidation type="list" allowBlank="1" showInputMessage="1" showErrorMessage="1" sqref="C64" xr:uid="{00000000-0002-0000-0000-00000D000000}">
      <formula1>"очная лекция,онлайн лекция,проведение экскурсий,демонстрация опытов,проведение конференций (программный комитет), иное,"</formula1>
    </dataValidation>
    <dataValidation type="list" allowBlank="1" showInputMessage="1" showErrorMessage="1" sqref="H33" xr:uid="{00000000-0002-0000-0000-000010000000}">
      <formula1>#REF!</formula1>
    </dataValidation>
    <dataValidation type="list" allowBlank="1" showInputMessage="1" showErrorMessage="1" sqref="E21 E15 D51 D58" xr:uid="{FD213870-5D79-488E-A136-76F0B0CFA802}">
      <formula1>"2024,2025"</formula1>
    </dataValidation>
  </dataValidations>
  <pageMargins left="0.75" right="0.75" top="1" bottom="1" header="0.5" footer="0.5"/>
  <pageSetup paperSize="9" orientation="portrait" r:id="rId1"/>
  <headerFooter alignWithMargins="0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1000000}">
          <x14:formula1>
            <xm:f>Номинации!A2:A7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6" sqref="A6"/>
    </sheetView>
  </sheetViews>
  <sheetFormatPr defaultRowHeight="12.7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sheetProtection password="CCE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ИПРНД МУ 2026</vt:lpstr>
      <vt:lpstr>Номинации</vt:lpstr>
    </vt:vector>
  </TitlesOfParts>
  <Company>iopc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fha</dc:creator>
  <cp:lastModifiedBy>Radif</cp:lastModifiedBy>
  <dcterms:created xsi:type="dcterms:W3CDTF">2014-04-01T06:59:31Z</dcterms:created>
  <dcterms:modified xsi:type="dcterms:W3CDTF">2025-12-15T09:59:49Z</dcterms:modified>
</cp:coreProperties>
</file>